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 activeTab="1"/>
  </bookViews>
  <sheets>
    <sheet name="FORMULARIO A" sheetId="1" r:id="rId1"/>
    <sheet name="INDICADORES GESTION PRESUPUESTA" sheetId="2" r:id="rId2"/>
    <sheet name="Hoja3" sheetId="3" r:id="rId3"/>
  </sheets>
  <definedNames>
    <definedName name="_xlnm.Print_Area" localSheetId="0">'FORMULARIO A'!$A$1:$E$112</definedName>
    <definedName name="_xlnm.Print_Area" localSheetId="1">'INDICADORES GESTION PRESUPUESTA'!$A$1:$H$112</definedName>
    <definedName name="_xlnm.Print_Titles" localSheetId="0">'FORMULARIO A'!$1:$18</definedName>
    <definedName name="_xlnm.Print_Titles" localSheetId="1">'INDICADORES GESTION PRESUPUESTA'!$1:$6</definedName>
  </definedNames>
  <calcPr calcId="124519"/>
</workbook>
</file>

<file path=xl/calcChain.xml><?xml version="1.0" encoding="utf-8"?>
<calcChain xmlns="http://schemas.openxmlformats.org/spreadsheetml/2006/main">
  <c r="B78" i="2"/>
  <c r="B77"/>
  <c r="B76"/>
  <c r="H49"/>
  <c r="F37"/>
  <c r="H37"/>
  <c r="E30"/>
  <c r="E28"/>
  <c r="E27"/>
  <c r="E22"/>
  <c r="D30"/>
  <c r="D24"/>
  <c r="D22"/>
  <c r="D21"/>
  <c r="C32"/>
  <c r="C31"/>
  <c r="C28"/>
  <c r="C25"/>
  <c r="C24"/>
  <c r="C23"/>
  <c r="C22" l="1"/>
  <c r="C21"/>
  <c r="B30"/>
  <c r="B29"/>
  <c r="B28"/>
  <c r="B27"/>
  <c r="B26"/>
  <c r="B25"/>
  <c r="B22"/>
  <c r="B21"/>
  <c r="B92"/>
  <c r="B91"/>
  <c r="H61"/>
  <c r="H55"/>
  <c r="H43"/>
  <c r="B18"/>
  <c r="B17"/>
  <c r="B16"/>
  <c r="B15"/>
  <c r="H9"/>
  <c r="B79" i="1"/>
  <c r="B56" l="1"/>
  <c r="B55"/>
  <c r="B54"/>
  <c r="B53"/>
  <c r="B48"/>
  <c r="B47"/>
  <c r="B46"/>
  <c r="B45"/>
  <c r="B44"/>
  <c r="B43"/>
  <c r="B42"/>
  <c r="B41"/>
  <c r="B40"/>
  <c r="B39"/>
  <c r="B38"/>
  <c r="B37"/>
</calcChain>
</file>

<file path=xl/comments1.xml><?xml version="1.0" encoding="utf-8"?>
<comments xmlns="http://schemas.openxmlformats.org/spreadsheetml/2006/main">
  <authors>
    <author>llluna</author>
  </authors>
  <commentList>
    <comment ref="F44" authorId="0">
      <text>
        <r>
          <rPr>
            <b/>
            <sz val="8"/>
            <color indexed="81"/>
            <rFont val="Tahoma"/>
            <family val="2"/>
          </rPr>
          <t>llluna:</t>
        </r>
        <r>
          <rPr>
            <sz val="8"/>
            <color indexed="81"/>
            <rFont val="Tahoma"/>
            <family val="2"/>
          </rPr>
          <t xml:space="preserve">
Presupuesto Codificado.</t>
        </r>
      </text>
    </comment>
  </commentList>
</comments>
</file>

<file path=xl/sharedStrings.xml><?xml version="1.0" encoding="utf-8"?>
<sst xmlns="http://schemas.openxmlformats.org/spreadsheetml/2006/main" count="193" uniqueCount="143">
  <si>
    <t>FORMULARIO A</t>
  </si>
  <si>
    <t>A. DATOS DE IDENTIFICACION INSTITUCIONAL</t>
  </si>
  <si>
    <t>Ejercicio Fiscal:</t>
  </si>
  <si>
    <t>Nombre Institución:</t>
  </si>
  <si>
    <t>Código Institución:</t>
  </si>
  <si>
    <t>Fecha de elaboración formulario:</t>
  </si>
  <si>
    <t xml:space="preserve">B. EJECUCION DEL PRESUPUESTO 2011 </t>
  </si>
  <si>
    <t>1. Principales logros institucionales alcanzados en el año 2011</t>
  </si>
  <si>
    <t>2. Enumere los proyectos emblemáticos de la institución</t>
  </si>
  <si>
    <t xml:space="preserve">3. Ejecución presupuestaria por grupos de gasto </t>
  </si>
  <si>
    <t>Grupos de Gasto</t>
  </si>
  <si>
    <t>Nivel Ejecución 2011 (Presupuesto Devengado/Presupuesto Codificado)</t>
  </si>
  <si>
    <t>Causas y observaciones</t>
  </si>
  <si>
    <t>4. Ejecución presupuestaria por Fuentes de Financiamiento de gasto</t>
  </si>
  <si>
    <t>Fuentes de Financiamiento</t>
  </si>
  <si>
    <t>5. Principales dificultades presentadas durante la ejecución presupuestaria</t>
  </si>
  <si>
    <t>Tipo</t>
  </si>
  <si>
    <t>Dificultades presentadas</t>
  </si>
  <si>
    <t>Comentarios y Sugerencias</t>
  </si>
  <si>
    <t>Corriente</t>
  </si>
  <si>
    <t>Inversión</t>
  </si>
  <si>
    <t>Capital</t>
  </si>
  <si>
    <t>Financiamiento</t>
  </si>
  <si>
    <t>6. Novedades en la ejecución presupuestaria de Programas y Proyectos de Inversión Pública</t>
  </si>
  <si>
    <t>Nombre Programa y/o Proyecto Inversión Pública</t>
  </si>
  <si>
    <t>Novedades presentadas</t>
  </si>
  <si>
    <t>7. En caso de efectuar transferencias de recursos con afectación a los grupos de gasto 58 y 78, citar los principales beneficiarios de las mismas.</t>
  </si>
  <si>
    <t>Nombre Beneficiario Transferencias</t>
  </si>
  <si>
    <t>Monto Transferido con afectación Presupuesto 2011</t>
  </si>
  <si>
    <t>Descripción Transferencia</t>
  </si>
  <si>
    <t>8. Las modificaciones presupuestarias aprobadas durante el ejercicio fiscal 2011 presentan la siguiente clasificación</t>
  </si>
  <si>
    <t>Tipo de Reformas en eSigef</t>
  </si>
  <si>
    <t>Número de Reformas Aprobadas</t>
  </si>
  <si>
    <t>Responsable de la Aprobación</t>
  </si>
  <si>
    <t xml:space="preserve"> (UOD, UDAF o Ministerio de Finanzas)</t>
  </si>
  <si>
    <t>INTER</t>
  </si>
  <si>
    <t>INTRA 1</t>
  </si>
  <si>
    <t>INTRA 2</t>
  </si>
  <si>
    <t>TRANS</t>
  </si>
  <si>
    <t>INTRA UE</t>
  </si>
  <si>
    <t xml:space="preserve">DIS </t>
  </si>
  <si>
    <t>DISMI</t>
  </si>
  <si>
    <t>AMP</t>
  </si>
  <si>
    <t>AMPLI</t>
  </si>
  <si>
    <t>INGRE 1</t>
  </si>
  <si>
    <t>9. En caso de generación de recursos propios, provenientes de preasignaciones o asistencia técnica y donaciones, mencionar el origen de los mismos y los montos percibidos.</t>
  </si>
  <si>
    <t>Fuente</t>
  </si>
  <si>
    <t>Origen (Venta bienes o servicios, convenios, bases legales, etc)</t>
  </si>
  <si>
    <t>Ingresos Estimados</t>
  </si>
  <si>
    <t>Ingresos Efectivos</t>
  </si>
  <si>
    <t>Observaciones</t>
  </si>
  <si>
    <t xml:space="preserve"> </t>
  </si>
  <si>
    <t>ESCUELA SUPERIOR POLITECNICA DEL LITORAL</t>
  </si>
  <si>
    <t>09.01.2012</t>
  </si>
  <si>
    <t>001</t>
  </si>
  <si>
    <t>002</t>
  </si>
  <si>
    <t>003</t>
  </si>
  <si>
    <t>ESTUDIANTES</t>
  </si>
  <si>
    <t>AYUDANTIAS</t>
  </si>
  <si>
    <t>ASOC.-SMC ECUADOR INC.PACIFPETROL S.A.ANDIPETROLEOS SANTA ELENA OIL AN</t>
  </si>
  <si>
    <t>SERVICIO DE EXTRACCION DE BARRILES DE PETROLEO Y GASOLINA</t>
  </si>
  <si>
    <t>PERSONAL DOCENTE</t>
  </si>
  <si>
    <t>UDAF</t>
  </si>
  <si>
    <t>MINISTERIO DE FINANZAS</t>
  </si>
  <si>
    <t>-</t>
  </si>
  <si>
    <t>1) NIVEL DE EJECUCIÓN PRESUPUESTARIA</t>
  </si>
  <si>
    <t xml:space="preserve">Presupuesto Devengado </t>
  </si>
  <si>
    <t>Presupuesto Codificado</t>
  </si>
  <si>
    <t>2) NIVEL DE EJECUCION PRESUPUESTARIA CON ANTICIPOS</t>
  </si>
  <si>
    <t xml:space="preserve">Presupuesto Devengado + Anticipos no Devengados      </t>
  </si>
  <si>
    <t>3) NIVEL DE CUMPLIMIENTO DE LA PROGRAMACIÓN</t>
  </si>
  <si>
    <t xml:space="preserve">Presupuesto Devengado       </t>
  </si>
  <si>
    <t>Programación Mensual del Devengado Acumulada Año 2011</t>
  </si>
  <si>
    <t>4) PORCENTAJE DE ANTICIPOS ENTREGADOS</t>
  </si>
  <si>
    <t xml:space="preserve">Monto total de Anticipos Entregados       </t>
  </si>
  <si>
    <t xml:space="preserve">       Presupuesto Codificado</t>
  </si>
  <si>
    <t>4) VOLUMEN DE MODIFICACIONES PRESUPUESTARIAS</t>
  </si>
  <si>
    <t xml:space="preserve">Número de Modificaciones Presupuestarias Aprobadas  </t>
  </si>
  <si>
    <t>Número de Modificaciones Presupuestarias Solicitadas</t>
  </si>
  <si>
    <t>4) VOLUMEN DE REPROGRAMACIONES FINANCIERAS</t>
  </si>
  <si>
    <t xml:space="preserve">Número de Reprogramaciones Financieras Aprobadas  </t>
  </si>
  <si>
    <t>Número de Reprogramaciones Financieras Solicitadas</t>
  </si>
  <si>
    <t>5) EFECTIVIDAD EN GENERACION Y RECEPCION DE INGRESOS</t>
  </si>
  <si>
    <t xml:space="preserve">Ingresos Efectivos    </t>
  </si>
  <si>
    <t>6) NIVEL DEL PRESUPUESTO DESTINADO A TRANSFERENCIAS</t>
  </si>
  <si>
    <t xml:space="preserve">6) NIVEL DE CERTIFICACIONES PRESUPUESTARIAS PLURIANUALES </t>
  </si>
  <si>
    <t>Número de Certificaciones Presupuestarias Plurianuales Emitidas</t>
  </si>
  <si>
    <t>Número de Certificaciones Presupuestarias Plurianuales Solicitadas</t>
  </si>
  <si>
    <t xml:space="preserve">7) DETALLE DE CERTIFICACIONES PRESUPUESTARIAS PLURIANUALES </t>
  </si>
  <si>
    <t>NOMBRE PROYECTO</t>
  </si>
  <si>
    <t>AÑOS DURACIÓN PROYECTO</t>
  </si>
  <si>
    <t>AÑO DE INICIO DEL PROYECTO</t>
  </si>
  <si>
    <t>DESCRIPCION DE LA CERTIFICACIÓN</t>
  </si>
  <si>
    <t>EJERCICIO FISCAL PARA EL QUE SE EMITE CERTIFICACION</t>
  </si>
  <si>
    <t>MONTO CERTIFICADO</t>
  </si>
  <si>
    <t>El indicador debe calcularse con montos totales del presupuesto institucional, por Grupos de Gasto y por Fuente de Financiamiento</t>
  </si>
  <si>
    <t xml:space="preserve">Este indicador debe aplicarse por separada para el caso de las fuentes de financiamiento: </t>
  </si>
  <si>
    <t>002 (Recursos fiscales generados por las instituciones)</t>
  </si>
  <si>
    <t xml:space="preserve">003 (Recursos provenientes de preasignaciones) </t>
  </si>
  <si>
    <t>701 (Recursos de asistencia técnica y donaciones)</t>
  </si>
  <si>
    <t xml:space="preserve">Debe aplicarse la fórmula a nivel de totales institucionales y en forma individual por cada uno de los grupos de gasto: </t>
  </si>
  <si>
    <t xml:space="preserve">58 (Transferencias y donaciones corrientes)  </t>
  </si>
  <si>
    <t>78 (Transferencias y donaciones para inversión)</t>
  </si>
  <si>
    <t>INDICADORES DE GESTION PRESUPUESTARIA</t>
  </si>
  <si>
    <t>Para la aplicación de los siguientes indicadores debe utilizarse información con fecha de corte al 31 de diciembre del ejercicio fiscal 2011.</t>
  </si>
  <si>
    <t>=</t>
  </si>
  <si>
    <t>Presupuesto Transferido/Presupuesto Codificado</t>
  </si>
  <si>
    <t>No Aplica</t>
  </si>
  <si>
    <t>En el mes de Noviembre hubo dificulta en el pago de nominas de personal ESPOL por falta de asignaciones por parte del Estado.</t>
  </si>
  <si>
    <t>La ESPOL debe ser compenzada en función de lo que dejo de percibir como recurso de carrera de autogestión.</t>
  </si>
  <si>
    <t>No contamos con la Aprobación del PAI Institucional al inicio del ejercicio fiscal 2011.</t>
  </si>
  <si>
    <t>Debido a la falta de aprobación del Saldo Disponibilidades 2010 (Caja bancos) no se pudo atender el cronograma de ejecución de los Proyectos Senescyt y Mipro.</t>
  </si>
  <si>
    <t xml:space="preserve">Presupuesto Transferido    </t>
  </si>
  <si>
    <t>´002</t>
  </si>
  <si>
    <t>Tasas y Contribuciones</t>
  </si>
  <si>
    <t>Especies valoradas y otras tasas en base a reglamento interno de la institución y convenios firmados con otras instituciones</t>
  </si>
  <si>
    <t>Venta de bienes y servicios</t>
  </si>
  <si>
    <t>Venta de barriles de petróleo por contrato que tenía la ESPOL para la extracción de crudo hasta el año 2011</t>
  </si>
  <si>
    <t>Rentas de inversiones y multas</t>
  </si>
  <si>
    <t>Intereses por otras operaciones y arrendamientos de Bienes en base a contratos con los diferentes concesionarios que mantiene la institución</t>
  </si>
  <si>
    <t xml:space="preserve">Otros Ingresos </t>
  </si>
  <si>
    <t>Ingresos no tributarios recaudados por otros conceptos</t>
  </si>
  <si>
    <t>Venta de activos no financieros</t>
  </si>
  <si>
    <t>Recuperacion de inversiones</t>
  </si>
  <si>
    <t>Recuperación de préstamos a servidores públicos</t>
  </si>
  <si>
    <t>Cuentas pendientes por cobrar</t>
  </si>
  <si>
    <t>Recuperación de cuentas por cobrar</t>
  </si>
  <si>
    <t>´003</t>
  </si>
  <si>
    <t xml:space="preserve">PREASIGNACIONES </t>
  </si>
  <si>
    <t>Asignaciones  recibidas por parte del Estado de acuerdo a la Ley de Educación Superior  y anticipo de recursos del año 2012  para el pago de nóminas de los meses de Noviembre y Diciembre 2011 (Ministerio de Finanzas disminiyó el valor de $182,766.15 de acuerdo a nueva distribución por parte del Senescyt, según oficio SEN-ACAD-CO0904 del  30/12/2010)</t>
  </si>
  <si>
    <t>Ingresos Efectivos/
Ingresos Estimados</t>
  </si>
  <si>
    <t>A. Ser la universidad ecuatoriana mejor posicionada internacionalmente según el Ranking Web de Universidades (Webometrics).</t>
  </si>
  <si>
    <t xml:space="preserve">B. Haber inaugurado el edificio del Centro de Tecnologías de la Información, la vía, la presa y la subestación eléctrica, componente del PARCON. </t>
  </si>
  <si>
    <t>C. Haber incrementado la infraestructura física para satisfacer la demanda en las carreras de tercer nivel.</t>
  </si>
  <si>
    <t>A. Parque del Conocimiento, PARCON-ESPOL.</t>
  </si>
  <si>
    <t>B. Mejoramiento de la calidad y equidad  en la educación pública con énfasis en las TIC (Proyecto De Tal Palo, Tal Astilla; Proyecto IGUAL; Proyecto Realidad Aumentada).</t>
  </si>
  <si>
    <t>C. Acreditación Internacional de 5 ingenierías y de la Escuela de Postgrado en Administración de Empresas (ESPAE).</t>
  </si>
  <si>
    <t>D. Biotecnología agrícola y tecnología competitiva para el agro.</t>
  </si>
  <si>
    <t>E. Formación de Ph.D. en el extranjero y su inserción en los proyectos de investigación.</t>
  </si>
  <si>
    <t>F. Creación de la Facultad de Investigación y Postgrados (Oferta de maestrías académicas en ciencias e ingenierías)</t>
  </si>
  <si>
    <t>Proyectos SENESCYT (SENACYT) y MIPRO</t>
  </si>
  <si>
    <t>CONTRATOS DE BECAS AÑO 2011</t>
  </si>
  <si>
    <t>Venta de Terreno con el Miduvi, mediante escritura pública debidamente legalizada por Miduvi y ESPOL.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</si>
</sst>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365F9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4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/>
    <xf numFmtId="0" fontId="2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top" wrapText="1"/>
    </xf>
    <xf numFmtId="0" fontId="2" fillId="0" borderId="2" xfId="0" quotePrefix="1" applyFont="1" applyBorder="1" applyAlignment="1">
      <alignment horizontal="center" vertical="top" wrapText="1"/>
    </xf>
    <xf numFmtId="10" fontId="0" fillId="0" borderId="0" xfId="0" applyNumberFormat="1"/>
    <xf numFmtId="43" fontId="2" fillId="0" borderId="3" xfId="1" applyFont="1" applyBorder="1" applyAlignment="1">
      <alignment horizontal="center" vertical="top" wrapText="1"/>
    </xf>
    <xf numFmtId="43" fontId="2" fillId="0" borderId="3" xfId="1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justify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43" fontId="0" fillId="0" borderId="0" xfId="1" applyFont="1"/>
    <xf numFmtId="43" fontId="0" fillId="0" borderId="10" xfId="1" applyFont="1" applyBorder="1"/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10" fontId="0" fillId="0" borderId="0" xfId="2" applyNumberFormat="1" applyFont="1" applyAlignment="1">
      <alignment horizontal="center"/>
    </xf>
    <xf numFmtId="0" fontId="0" fillId="0" borderId="10" xfId="0" applyBorder="1" applyAlignment="1">
      <alignment horizontal="center"/>
    </xf>
    <xf numFmtId="10" fontId="0" fillId="0" borderId="0" xfId="2" applyNumberFormat="1" applyFont="1"/>
    <xf numFmtId="10" fontId="0" fillId="0" borderId="14" xfId="2" applyNumberFormat="1" applyFont="1" applyBorder="1" applyAlignment="1">
      <alignment horizontal="center"/>
    </xf>
    <xf numFmtId="10" fontId="8" fillId="0" borderId="7" xfId="2" quotePrefix="1" applyNumberFormat="1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0" fontId="0" fillId="0" borderId="17" xfId="2" applyNumberFormat="1" applyFont="1" applyBorder="1" applyAlignment="1">
      <alignment horizontal="center"/>
    </xf>
    <xf numFmtId="10" fontId="0" fillId="0" borderId="18" xfId="2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0" fontId="0" fillId="0" borderId="20" xfId="2" applyNumberFormat="1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10" fontId="0" fillId="0" borderId="22" xfId="2" applyNumberFormat="1" applyFont="1" applyBorder="1" applyAlignment="1">
      <alignment horizontal="center"/>
    </xf>
    <xf numFmtId="10" fontId="0" fillId="0" borderId="23" xfId="2" applyNumberFormat="1" applyFont="1" applyBorder="1" applyAlignment="1">
      <alignment horizontal="center"/>
    </xf>
    <xf numFmtId="0" fontId="5" fillId="0" borderId="2" xfId="0" applyFont="1" applyBorder="1" applyAlignment="1">
      <alignment horizontal="justify" vertical="center" wrapText="1"/>
    </xf>
    <xf numFmtId="43" fontId="0" fillId="0" borderId="10" xfId="1" applyFont="1" applyFill="1" applyBorder="1"/>
    <xf numFmtId="0" fontId="0" fillId="0" borderId="16" xfId="0" applyBorder="1" applyAlignment="1">
      <alignment vertical="center"/>
    </xf>
    <xf numFmtId="43" fontId="1" fillId="0" borderId="17" xfId="1" applyFont="1" applyBorder="1" applyAlignment="1">
      <alignment vertical="center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vertical="center"/>
    </xf>
    <xf numFmtId="43" fontId="1" fillId="0" borderId="14" xfId="1" applyFont="1" applyBorder="1" applyAlignment="1">
      <alignment vertic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vertical="center"/>
    </xf>
    <xf numFmtId="43" fontId="1" fillId="0" borderId="22" xfId="1" applyFont="1" applyBorder="1" applyAlignment="1">
      <alignment vertical="center"/>
    </xf>
    <xf numFmtId="0" fontId="0" fillId="0" borderId="23" xfId="0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13" fillId="0" borderId="0" xfId="0" applyFont="1" applyAlignment="1"/>
    <xf numFmtId="0" fontId="0" fillId="0" borderId="0" xfId="0" applyBorder="1"/>
    <xf numFmtId="0" fontId="2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0" fillId="0" borderId="1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10" fontId="2" fillId="0" borderId="6" xfId="2" applyNumberFormat="1" applyFont="1" applyBorder="1" applyAlignment="1">
      <alignment horizontal="center" vertical="top" wrapText="1"/>
    </xf>
    <xf numFmtId="10" fontId="2" fillId="0" borderId="4" xfId="2" applyNumberFormat="1" applyFont="1" applyBorder="1" applyAlignment="1">
      <alignment horizontal="center" vertical="top" wrapText="1"/>
    </xf>
    <xf numFmtId="10" fontId="7" fillId="0" borderId="6" xfId="2" applyNumberFormat="1" applyFont="1" applyBorder="1" applyAlignment="1">
      <alignment horizontal="center" vertical="center" wrapText="1"/>
    </xf>
    <xf numFmtId="10" fontId="7" fillId="0" borderId="4" xfId="2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3" fontId="0" fillId="0" borderId="0" xfId="1" applyFont="1" applyFill="1"/>
    <xf numFmtId="0" fontId="8" fillId="0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0</xdr:row>
      <xdr:rowOff>28575</xdr:rowOff>
    </xdr:from>
    <xdr:to>
      <xdr:col>4</xdr:col>
      <xdr:colOff>1685925</xdr:colOff>
      <xdr:row>3</xdr:row>
      <xdr:rowOff>114300</xdr:rowOff>
    </xdr:to>
    <xdr:pic>
      <xdr:nvPicPr>
        <xdr:cNvPr id="1029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48100" y="28575"/>
          <a:ext cx="2209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304801</xdr:colOff>
      <xdr:row>5</xdr:row>
      <xdr:rowOff>28575</xdr:rowOff>
    </xdr:from>
    <xdr:to>
      <xdr:col>1</xdr:col>
      <xdr:colOff>571501</xdr:colOff>
      <xdr:row>6</xdr:row>
      <xdr:rowOff>170131</xdr:rowOff>
    </xdr:to>
    <xdr:sp macro="" textlink="">
      <xdr:nvSpPr>
        <xdr:cNvPr id="3" name="Cuadro de texto 7"/>
        <xdr:cNvSpPr txBox="1">
          <a:spLocks noChangeArrowheads="1"/>
        </xdr:cNvSpPr>
      </xdr:nvSpPr>
      <xdr:spPr bwMode="auto">
        <a:xfrm>
          <a:off x="304801" y="981075"/>
          <a:ext cx="3114675" cy="341581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C" sz="700" b="1" i="0" u="none" strike="noStrike" baseline="0">
              <a:solidFill>
                <a:srgbClr val="000000"/>
              </a:solidFill>
              <a:latin typeface="Calibri"/>
            </a:rPr>
            <a:t>GOBIERNO NACIONAL DE LA REPUBLICA DEL ECUADOR</a:t>
          </a:r>
          <a:endParaRPr lang="es-EC" sz="7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EC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EC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609600</xdr:colOff>
      <xdr:row>0</xdr:row>
      <xdr:rowOff>0</xdr:rowOff>
    </xdr:from>
    <xdr:to>
      <xdr:col>1</xdr:col>
      <xdr:colOff>466724</xdr:colOff>
      <xdr:row>5</xdr:row>
      <xdr:rowOff>28574</xdr:rowOff>
    </xdr:to>
    <xdr:pic>
      <xdr:nvPicPr>
        <xdr:cNvPr id="1031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9600" y="0"/>
          <a:ext cx="914399" cy="981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F111"/>
  <sheetViews>
    <sheetView topLeftCell="A40" workbookViewId="0">
      <selection activeCell="F37" sqref="F37"/>
    </sheetView>
  </sheetViews>
  <sheetFormatPr baseColWidth="10" defaultColWidth="57.42578125" defaultRowHeight="15"/>
  <cols>
    <col min="1" max="1" width="15.85546875" customWidth="1"/>
    <col min="2" max="2" width="28.140625" customWidth="1"/>
    <col min="3" max="3" width="18.28515625" customWidth="1"/>
    <col min="4" max="4" width="14.85546875" customWidth="1"/>
    <col min="5" max="5" width="42.42578125" customWidth="1"/>
  </cols>
  <sheetData>
    <row r="6" spans="1:5" ht="15.75">
      <c r="A6" s="99" t="s">
        <v>0</v>
      </c>
      <c r="B6" s="99"/>
      <c r="C6" s="99"/>
      <c r="D6" s="99"/>
      <c r="E6" s="99"/>
    </row>
    <row r="7" spans="1:5">
      <c r="A7" s="1"/>
    </row>
    <row r="8" spans="1:5">
      <c r="A8" s="2"/>
    </row>
    <row r="9" spans="1:5">
      <c r="A9" s="10" t="s">
        <v>1</v>
      </c>
      <c r="B9" s="10"/>
    </row>
    <row r="10" spans="1:5">
      <c r="A10" s="1"/>
    </row>
    <row r="11" spans="1:5">
      <c r="A11" s="1" t="s">
        <v>2</v>
      </c>
      <c r="B11" s="74">
        <v>2011</v>
      </c>
      <c r="C11" s="74"/>
      <c r="D11" s="74"/>
    </row>
    <row r="12" spans="1:5">
      <c r="A12" s="1"/>
    </row>
    <row r="13" spans="1:5" ht="29.25">
      <c r="A13" s="1" t="s">
        <v>3</v>
      </c>
      <c r="B13" s="75" t="s">
        <v>52</v>
      </c>
      <c r="C13" s="75"/>
      <c r="D13" s="75"/>
    </row>
    <row r="14" spans="1:5">
      <c r="A14" s="1"/>
    </row>
    <row r="15" spans="1:5" ht="29.25">
      <c r="A15" s="1" t="s">
        <v>4</v>
      </c>
      <c r="B15" s="75">
        <v>167</v>
      </c>
      <c r="C15" s="75"/>
      <c r="D15" s="75"/>
    </row>
    <row r="16" spans="1:5">
      <c r="A16" s="1"/>
    </row>
    <row r="17" spans="1:6">
      <c r="A17" s="8" t="s">
        <v>5</v>
      </c>
      <c r="B17" s="75" t="s">
        <v>53</v>
      </c>
      <c r="C17" s="75"/>
      <c r="D17" s="75"/>
      <c r="E17" s="66"/>
      <c r="F17" t="s">
        <v>51</v>
      </c>
    </row>
    <row r="18" spans="1:6">
      <c r="A18" s="1"/>
    </row>
    <row r="19" spans="1:6">
      <c r="A19" s="100" t="s">
        <v>6</v>
      </c>
      <c r="B19" s="100"/>
      <c r="C19" s="100"/>
      <c r="D19" s="100"/>
    </row>
    <row r="20" spans="1:6">
      <c r="A20" s="1"/>
    </row>
    <row r="21" spans="1:6">
      <c r="A21" s="65" t="s">
        <v>7</v>
      </c>
      <c r="B21" s="65"/>
    </row>
    <row r="22" spans="1:6" ht="29.25" customHeight="1">
      <c r="A22" s="89" t="s">
        <v>131</v>
      </c>
      <c r="B22" s="89"/>
      <c r="C22" s="89"/>
      <c r="D22" s="89"/>
      <c r="E22" s="89"/>
    </row>
    <row r="23" spans="1:6" ht="29.25" customHeight="1">
      <c r="A23" s="89" t="s">
        <v>132</v>
      </c>
      <c r="B23" s="89"/>
      <c r="C23" s="89"/>
      <c r="D23" s="89"/>
      <c r="E23" s="89"/>
    </row>
    <row r="24" spans="1:6" ht="15.75" customHeight="1">
      <c r="A24" s="89" t="s">
        <v>133</v>
      </c>
      <c r="B24" s="89"/>
      <c r="C24" s="89"/>
      <c r="D24" s="89"/>
      <c r="E24" s="89"/>
    </row>
    <row r="25" spans="1:6">
      <c r="A25" s="67"/>
      <c r="B25" s="68"/>
      <c r="C25" s="68"/>
      <c r="D25" s="68"/>
      <c r="E25" s="68"/>
    </row>
    <row r="26" spans="1:6">
      <c r="A26" s="87" t="s">
        <v>8</v>
      </c>
      <c r="B26" s="87"/>
      <c r="C26" s="87"/>
      <c r="D26" s="68"/>
      <c r="E26" s="68"/>
    </row>
    <row r="27" spans="1:6">
      <c r="A27" s="89" t="s">
        <v>134</v>
      </c>
      <c r="B27" s="89"/>
      <c r="C27" s="89"/>
      <c r="D27" s="89"/>
      <c r="E27" s="89"/>
    </row>
    <row r="28" spans="1:6" ht="29.25" customHeight="1">
      <c r="A28" s="89" t="s">
        <v>135</v>
      </c>
      <c r="B28" s="89"/>
      <c r="C28" s="89"/>
      <c r="D28" s="89"/>
      <c r="E28" s="89"/>
    </row>
    <row r="29" spans="1:6" ht="14.25" customHeight="1">
      <c r="A29" s="89" t="s">
        <v>136</v>
      </c>
      <c r="B29" s="89"/>
      <c r="C29" s="89"/>
      <c r="D29" s="89"/>
      <c r="E29" s="89"/>
    </row>
    <row r="30" spans="1:6">
      <c r="A30" s="89" t="s">
        <v>137</v>
      </c>
      <c r="B30" s="89"/>
      <c r="C30" s="89"/>
      <c r="D30" s="89"/>
      <c r="E30" s="89"/>
    </row>
    <row r="31" spans="1:6">
      <c r="A31" s="89" t="s">
        <v>138</v>
      </c>
      <c r="B31" s="89"/>
      <c r="C31" s="89"/>
      <c r="D31" s="89"/>
      <c r="E31" s="89"/>
    </row>
    <row r="32" spans="1:6">
      <c r="A32" s="89" t="s">
        <v>139</v>
      </c>
      <c r="B32" s="89"/>
      <c r="C32" s="89"/>
      <c r="D32" s="89"/>
      <c r="E32" s="89"/>
    </row>
    <row r="33" spans="1:5">
      <c r="A33" s="1"/>
    </row>
    <row r="34" spans="1:5">
      <c r="A34" s="88" t="s">
        <v>9</v>
      </c>
      <c r="B34" s="88"/>
      <c r="C34" s="88"/>
    </row>
    <row r="35" spans="1:5" ht="15.75" thickBot="1">
      <c r="A35" s="1"/>
    </row>
    <row r="36" spans="1:5" ht="26.25" customHeight="1" thickBot="1">
      <c r="A36" s="7" t="s">
        <v>10</v>
      </c>
      <c r="B36" s="80" t="s">
        <v>11</v>
      </c>
      <c r="C36" s="81"/>
      <c r="D36" s="80" t="s">
        <v>12</v>
      </c>
      <c r="E36" s="81"/>
    </row>
    <row r="37" spans="1:5" ht="15.75" thickBot="1">
      <c r="A37" s="14">
        <v>510000</v>
      </c>
      <c r="B37" s="76">
        <f>33197762.72/34432908.64</f>
        <v>0.96412891130070966</v>
      </c>
      <c r="C37" s="77"/>
      <c r="D37" s="72"/>
      <c r="E37" s="73"/>
    </row>
    <row r="38" spans="1:5" ht="15.75" thickBot="1">
      <c r="A38" s="14">
        <v>530000</v>
      </c>
      <c r="B38" s="76">
        <f>9202737.53/10695561.62</f>
        <v>0.86042583428171582</v>
      </c>
      <c r="C38" s="77"/>
      <c r="D38" s="72"/>
      <c r="E38" s="73"/>
    </row>
    <row r="39" spans="1:5" ht="15.75" thickBot="1">
      <c r="A39" s="14">
        <v>560000</v>
      </c>
      <c r="B39" s="76">
        <f>361459.42/362616.92</f>
        <v>0.99680792611663016</v>
      </c>
      <c r="C39" s="77"/>
      <c r="D39" s="72"/>
      <c r="E39" s="73"/>
    </row>
    <row r="40" spans="1:5" ht="15.75" thickBot="1">
      <c r="A40" s="14">
        <v>570000</v>
      </c>
      <c r="B40" s="76">
        <f>737609.9/756584.7</f>
        <v>0.97492045503960112</v>
      </c>
      <c r="C40" s="77"/>
      <c r="D40" s="72"/>
      <c r="E40" s="73"/>
    </row>
    <row r="41" spans="1:5" ht="15.75" thickBot="1">
      <c r="A41" s="14">
        <v>580000</v>
      </c>
      <c r="B41" s="76">
        <f>5949869.12/5949869.12</f>
        <v>1</v>
      </c>
      <c r="C41" s="77"/>
      <c r="D41" s="72"/>
      <c r="E41" s="73"/>
    </row>
    <row r="42" spans="1:5" ht="15.75" thickBot="1">
      <c r="A42" s="14">
        <v>710000</v>
      </c>
      <c r="B42" s="76">
        <f>5040/9200</f>
        <v>0.54782608695652169</v>
      </c>
      <c r="C42" s="77"/>
      <c r="D42" s="72"/>
      <c r="E42" s="73"/>
    </row>
    <row r="43" spans="1:5" ht="15.75" thickBot="1">
      <c r="A43" s="14">
        <v>730000</v>
      </c>
      <c r="B43" s="76">
        <f>103814.34/558029.3</f>
        <v>0.18603743566870054</v>
      </c>
      <c r="C43" s="77"/>
      <c r="D43" s="72"/>
      <c r="E43" s="73"/>
    </row>
    <row r="44" spans="1:5" ht="15.75" thickBot="1">
      <c r="A44" s="14">
        <v>750000</v>
      </c>
      <c r="B44" s="76">
        <f>9396495.38/10967233.71</f>
        <v>0.85677898624811921</v>
      </c>
      <c r="C44" s="77"/>
      <c r="D44" s="72"/>
      <c r="E44" s="73"/>
    </row>
    <row r="45" spans="1:5" ht="15.75" thickBot="1">
      <c r="A45" s="14">
        <v>780000</v>
      </c>
      <c r="B45" s="76">
        <f>347433.69/350566.23</f>
        <v>0.99106434182208603</v>
      </c>
      <c r="C45" s="77"/>
      <c r="D45" s="72"/>
      <c r="E45" s="73"/>
    </row>
    <row r="46" spans="1:5" ht="15.75" thickBot="1">
      <c r="A46" s="14">
        <v>840000</v>
      </c>
      <c r="B46" s="76">
        <f>5327975.25/6130778.76</f>
        <v>0.86905358333302507</v>
      </c>
      <c r="C46" s="77"/>
      <c r="D46" s="72"/>
      <c r="E46" s="73"/>
    </row>
    <row r="47" spans="1:5" ht="15.75" thickBot="1">
      <c r="A47" s="14">
        <v>960000</v>
      </c>
      <c r="B47" s="76">
        <f>937941.22/956464.1</f>
        <v>0.98063400393177325</v>
      </c>
      <c r="C47" s="77"/>
      <c r="D47" s="72"/>
      <c r="E47" s="73"/>
    </row>
    <row r="48" spans="1:5" ht="15.75" thickBot="1">
      <c r="A48" s="14">
        <v>970000</v>
      </c>
      <c r="B48" s="76">
        <f>1248/1908</f>
        <v>0.65408805031446537</v>
      </c>
      <c r="C48" s="77"/>
      <c r="D48" s="72"/>
      <c r="E48" s="73"/>
    </row>
    <row r="49" spans="1:5">
      <c r="A49" s="1"/>
      <c r="B49" s="16"/>
    </row>
    <row r="50" spans="1:5">
      <c r="A50" s="65" t="s">
        <v>13</v>
      </c>
      <c r="B50" s="8"/>
      <c r="C50" s="8"/>
    </row>
    <row r="51" spans="1:5" ht="15.75" thickBot="1">
      <c r="A51" s="1"/>
    </row>
    <row r="52" spans="1:5" ht="23.25" customHeight="1" thickBot="1">
      <c r="A52" s="3" t="s">
        <v>14</v>
      </c>
      <c r="B52" s="80" t="s">
        <v>11</v>
      </c>
      <c r="C52" s="81" t="s">
        <v>12</v>
      </c>
      <c r="D52" s="80" t="s">
        <v>12</v>
      </c>
      <c r="E52" s="81"/>
    </row>
    <row r="53" spans="1:5" ht="15.75" thickBot="1">
      <c r="A53" s="15" t="s">
        <v>54</v>
      </c>
      <c r="B53" s="78">
        <f>14741193.46/17010381.85</f>
        <v>0.86659979711155044</v>
      </c>
      <c r="C53" s="79"/>
      <c r="D53" s="80"/>
      <c r="E53" s="81"/>
    </row>
    <row r="54" spans="1:5" ht="15.75" thickBot="1">
      <c r="A54" s="15" t="s">
        <v>55</v>
      </c>
      <c r="B54" s="78">
        <f>12048233.64/15155437.11</f>
        <v>0.79497764086594536</v>
      </c>
      <c r="C54" s="79"/>
      <c r="D54" s="80"/>
      <c r="E54" s="81"/>
    </row>
    <row r="55" spans="1:5" ht="15.75" thickBot="1">
      <c r="A55" s="15" t="s">
        <v>56</v>
      </c>
      <c r="B55" s="78">
        <f>32820513.73/33007797.11</f>
        <v>0.99432608667049582</v>
      </c>
      <c r="C55" s="79"/>
      <c r="D55" s="80"/>
      <c r="E55" s="81"/>
    </row>
    <row r="56" spans="1:5" ht="15.75" thickBot="1">
      <c r="A56" s="14">
        <v>998</v>
      </c>
      <c r="B56" s="78">
        <f>5959445.74/5998105.23</f>
        <v>0.99355471627829373</v>
      </c>
      <c r="C56" s="79"/>
      <c r="D56" s="80"/>
      <c r="E56" s="81"/>
    </row>
    <row r="57" spans="1:5">
      <c r="A57" s="1"/>
    </row>
    <row r="58" spans="1:5">
      <c r="A58" s="1"/>
    </row>
    <row r="59" spans="1:5">
      <c r="A59" s="1"/>
    </row>
    <row r="60" spans="1:5">
      <c r="A60" s="65" t="s">
        <v>15</v>
      </c>
      <c r="B60" s="8"/>
      <c r="C60" s="8"/>
    </row>
    <row r="61" spans="1:5" ht="15.75" thickBot="1">
      <c r="A61" s="1"/>
    </row>
    <row r="62" spans="1:5" ht="15.75" customHeight="1" thickBot="1">
      <c r="A62" s="3" t="s">
        <v>16</v>
      </c>
      <c r="B62" s="80" t="s">
        <v>17</v>
      </c>
      <c r="C62" s="81" t="s">
        <v>51</v>
      </c>
      <c r="D62" s="80" t="s">
        <v>18</v>
      </c>
      <c r="E62" s="81"/>
    </row>
    <row r="63" spans="1:5" ht="63.75" customHeight="1" thickBot="1">
      <c r="A63" s="53" t="s">
        <v>19</v>
      </c>
      <c r="B63" s="84" t="s">
        <v>108</v>
      </c>
      <c r="C63" s="85"/>
      <c r="D63" s="84" t="s">
        <v>109</v>
      </c>
      <c r="E63" s="86"/>
    </row>
    <row r="64" spans="1:5" ht="24" customHeight="1" thickBot="1">
      <c r="A64" s="6" t="s">
        <v>20</v>
      </c>
      <c r="B64" s="84" t="s">
        <v>110</v>
      </c>
      <c r="C64" s="86"/>
      <c r="D64" s="80"/>
      <c r="E64" s="81"/>
    </row>
    <row r="65" spans="1:5" ht="15.75" thickBot="1">
      <c r="A65" s="6" t="s">
        <v>21</v>
      </c>
      <c r="B65" s="80"/>
      <c r="C65" s="81"/>
      <c r="D65" s="80"/>
      <c r="E65" s="81"/>
    </row>
    <row r="66" spans="1:5" ht="15.75" thickBot="1">
      <c r="A66" s="6" t="s">
        <v>22</v>
      </c>
      <c r="B66" s="80"/>
      <c r="C66" s="81"/>
      <c r="D66" s="80"/>
      <c r="E66" s="81"/>
    </row>
    <row r="67" spans="1:5">
      <c r="A67" s="1"/>
    </row>
    <row r="68" spans="1:5">
      <c r="A68" s="1"/>
    </row>
    <row r="69" spans="1:5">
      <c r="A69" s="94" t="s">
        <v>23</v>
      </c>
      <c r="B69" s="94"/>
      <c r="C69" s="94"/>
      <c r="D69" s="94"/>
      <c r="E69" s="94"/>
    </row>
    <row r="70" spans="1:5" ht="15.75" thickBot="1">
      <c r="A70" s="1"/>
    </row>
    <row r="71" spans="1:5" ht="24" customHeight="1" thickBot="1">
      <c r="A71" s="3" t="s">
        <v>24</v>
      </c>
      <c r="B71" s="80" t="s">
        <v>25</v>
      </c>
      <c r="C71" s="81" t="s">
        <v>18</v>
      </c>
      <c r="D71" s="80" t="s">
        <v>18</v>
      </c>
      <c r="E71" s="81"/>
    </row>
    <row r="72" spans="1:5" ht="60.75" customHeight="1" thickBot="1">
      <c r="A72" s="4" t="s">
        <v>140</v>
      </c>
      <c r="B72" s="84" t="s">
        <v>111</v>
      </c>
      <c r="C72" s="86"/>
      <c r="D72" s="80"/>
      <c r="E72" s="81"/>
    </row>
    <row r="73" spans="1:5" ht="15.75" thickBot="1">
      <c r="A73" s="4"/>
      <c r="B73" s="80"/>
      <c r="C73" s="81"/>
      <c r="D73" s="80"/>
      <c r="E73" s="81"/>
    </row>
    <row r="74" spans="1:5">
      <c r="A74" s="1"/>
    </row>
    <row r="75" spans="1:5">
      <c r="A75" s="1"/>
    </row>
    <row r="76" spans="1:5" ht="31.5" customHeight="1">
      <c r="A76" s="87" t="s">
        <v>26</v>
      </c>
      <c r="B76" s="87"/>
      <c r="C76" s="87"/>
      <c r="D76" s="87"/>
      <c r="E76" s="87"/>
    </row>
    <row r="77" spans="1:5" ht="15.75" thickBot="1">
      <c r="A77" s="1"/>
    </row>
    <row r="78" spans="1:5" ht="34.5" thickBot="1">
      <c r="A78" s="7" t="s">
        <v>27</v>
      </c>
      <c r="B78" s="9" t="s">
        <v>28</v>
      </c>
      <c r="C78" s="9" t="s">
        <v>29</v>
      </c>
      <c r="D78" s="80" t="s">
        <v>18</v>
      </c>
      <c r="E78" s="81"/>
    </row>
    <row r="79" spans="1:5" ht="15.75" thickBot="1">
      <c r="A79" s="19" t="s">
        <v>57</v>
      </c>
      <c r="B79" s="17">
        <f>5949869.12-B80</f>
        <v>317589.0700000003</v>
      </c>
      <c r="C79" s="11" t="s">
        <v>58</v>
      </c>
      <c r="D79" s="80" t="s">
        <v>51</v>
      </c>
      <c r="E79" s="81"/>
    </row>
    <row r="80" spans="1:5" ht="100.5" thickBot="1">
      <c r="A80" s="19" t="s">
        <v>59</v>
      </c>
      <c r="B80" s="18">
        <v>5632280.0499999998</v>
      </c>
      <c r="C80" s="5" t="s">
        <v>60</v>
      </c>
      <c r="D80" s="80" t="s">
        <v>51</v>
      </c>
      <c r="E80" s="81"/>
    </row>
    <row r="81" spans="1:5" ht="43.5" thickBot="1">
      <c r="A81" s="20" t="s">
        <v>61</v>
      </c>
      <c r="B81" s="18">
        <v>347433.69</v>
      </c>
      <c r="C81" s="5" t="s">
        <v>141</v>
      </c>
      <c r="D81" s="80" t="s">
        <v>51</v>
      </c>
      <c r="E81" s="81"/>
    </row>
    <row r="82" spans="1:5" ht="15.75" thickBot="1">
      <c r="A82" s="4"/>
      <c r="B82" s="5"/>
      <c r="C82" s="5"/>
      <c r="D82" s="80" t="s">
        <v>51</v>
      </c>
      <c r="E82" s="81"/>
    </row>
    <row r="83" spans="1:5" ht="15.75" thickBot="1">
      <c r="A83" s="4"/>
      <c r="B83" s="5"/>
      <c r="C83" s="5"/>
      <c r="D83" s="80" t="s">
        <v>51</v>
      </c>
      <c r="E83" s="81"/>
    </row>
    <row r="84" spans="1:5">
      <c r="A84" s="1"/>
    </row>
    <row r="85" spans="1:5">
      <c r="A85" s="1"/>
    </row>
    <row r="86" spans="1:5">
      <c r="A86" s="87" t="s">
        <v>30</v>
      </c>
      <c r="B86" s="87"/>
      <c r="C86" s="87"/>
      <c r="D86" s="87"/>
      <c r="E86" s="87"/>
    </row>
    <row r="87" spans="1:5" ht="15" customHeight="1" thickBot="1">
      <c r="A87" s="1"/>
    </row>
    <row r="88" spans="1:5" ht="25.5" customHeight="1">
      <c r="A88" s="95" t="s">
        <v>31</v>
      </c>
      <c r="B88" s="90" t="s">
        <v>32</v>
      </c>
      <c r="C88" s="91"/>
      <c r="D88" s="105" t="s">
        <v>33</v>
      </c>
      <c r="E88" s="106"/>
    </row>
    <row r="89" spans="1:5" ht="24.75" customHeight="1" thickBot="1">
      <c r="A89" s="96"/>
      <c r="B89" s="92"/>
      <c r="C89" s="93"/>
      <c r="D89" s="101" t="s">
        <v>34</v>
      </c>
      <c r="E89" s="102"/>
    </row>
    <row r="90" spans="1:5" ht="15.75" customHeight="1" thickBot="1">
      <c r="A90" s="6" t="s">
        <v>35</v>
      </c>
      <c r="B90" s="72">
        <v>0</v>
      </c>
      <c r="C90" s="73"/>
      <c r="D90" s="103"/>
      <c r="E90" s="104"/>
    </row>
    <row r="91" spans="1:5" ht="15.75" customHeight="1" thickBot="1">
      <c r="A91" s="6" t="s">
        <v>36</v>
      </c>
      <c r="B91" s="82">
        <v>570</v>
      </c>
      <c r="C91" s="83"/>
      <c r="D91" s="72" t="s">
        <v>62</v>
      </c>
      <c r="E91" s="73"/>
    </row>
    <row r="92" spans="1:5" ht="15.75" customHeight="1" thickBot="1">
      <c r="A92" s="6" t="s">
        <v>37</v>
      </c>
      <c r="B92" s="97">
        <v>583</v>
      </c>
      <c r="C92" s="98"/>
      <c r="D92" s="72" t="s">
        <v>62</v>
      </c>
      <c r="E92" s="73"/>
    </row>
    <row r="93" spans="1:5" ht="15.75" customHeight="1" thickBot="1">
      <c r="A93" s="6" t="s">
        <v>38</v>
      </c>
      <c r="B93" s="72">
        <v>3</v>
      </c>
      <c r="C93" s="73"/>
      <c r="D93" s="72" t="s">
        <v>62</v>
      </c>
      <c r="E93" s="73"/>
    </row>
    <row r="94" spans="1:5" ht="15.75" customHeight="1" thickBot="1">
      <c r="A94" s="6" t="s">
        <v>39</v>
      </c>
      <c r="B94" s="72">
        <v>0</v>
      </c>
      <c r="C94" s="73"/>
      <c r="D94" s="72" t="s">
        <v>64</v>
      </c>
      <c r="E94" s="73"/>
    </row>
    <row r="95" spans="1:5" ht="15.75" customHeight="1" thickBot="1">
      <c r="A95" s="6" t="s">
        <v>40</v>
      </c>
      <c r="B95" s="72">
        <v>2</v>
      </c>
      <c r="C95" s="73"/>
      <c r="D95" s="72" t="s">
        <v>63</v>
      </c>
      <c r="E95" s="73"/>
    </row>
    <row r="96" spans="1:5" ht="15.75" customHeight="1" thickBot="1">
      <c r="A96" s="6" t="s">
        <v>41</v>
      </c>
      <c r="B96" s="72">
        <v>2</v>
      </c>
      <c r="C96" s="73"/>
      <c r="D96" s="72" t="s">
        <v>63</v>
      </c>
      <c r="E96" s="73"/>
    </row>
    <row r="97" spans="1:5" ht="15.75" customHeight="1" thickBot="1">
      <c r="A97" s="6" t="s">
        <v>42</v>
      </c>
      <c r="B97" s="72">
        <v>14</v>
      </c>
      <c r="C97" s="73"/>
      <c r="D97" s="72" t="s">
        <v>63</v>
      </c>
      <c r="E97" s="73"/>
    </row>
    <row r="98" spans="1:5" ht="15.75" customHeight="1" thickBot="1">
      <c r="A98" s="6" t="s">
        <v>43</v>
      </c>
      <c r="B98" s="72">
        <v>14</v>
      </c>
      <c r="C98" s="73"/>
      <c r="D98" s="72" t="s">
        <v>63</v>
      </c>
      <c r="E98" s="73"/>
    </row>
    <row r="99" spans="1:5" ht="15.75" customHeight="1" thickBot="1">
      <c r="A99" s="6" t="s">
        <v>44</v>
      </c>
      <c r="B99" s="72">
        <v>4</v>
      </c>
      <c r="C99" s="73"/>
      <c r="D99" s="72" t="s">
        <v>63</v>
      </c>
      <c r="E99" s="73"/>
    </row>
    <row r="100" spans="1:5">
      <c r="A100" s="1"/>
    </row>
    <row r="101" spans="1:5">
      <c r="A101" s="1"/>
    </row>
    <row r="102" spans="1:5" ht="34.5" customHeight="1" thickBot="1">
      <c r="A102" s="94" t="s">
        <v>45</v>
      </c>
      <c r="B102" s="94"/>
      <c r="C102" s="94"/>
      <c r="D102" s="94"/>
      <c r="E102" s="94"/>
    </row>
    <row r="103" spans="1:5" ht="37.5" customHeight="1" thickBot="1">
      <c r="A103" s="7" t="s">
        <v>46</v>
      </c>
      <c r="B103" s="9" t="s">
        <v>47</v>
      </c>
      <c r="C103" s="9" t="s">
        <v>48</v>
      </c>
      <c r="D103" s="9" t="s">
        <v>49</v>
      </c>
      <c r="E103" s="9" t="s">
        <v>50</v>
      </c>
    </row>
    <row r="104" spans="1:5" ht="45">
      <c r="A104" s="55" t="s">
        <v>113</v>
      </c>
      <c r="B104" s="70" t="s">
        <v>114</v>
      </c>
      <c r="C104" s="56">
        <v>3815000</v>
      </c>
      <c r="D104" s="56">
        <v>2688524.38</v>
      </c>
      <c r="E104" s="57" t="s">
        <v>115</v>
      </c>
    </row>
    <row r="105" spans="1:5" ht="45">
      <c r="A105" s="58" t="s">
        <v>113</v>
      </c>
      <c r="B105" s="69" t="s">
        <v>116</v>
      </c>
      <c r="C105" s="59">
        <v>110000</v>
      </c>
      <c r="D105" s="59">
        <v>6913118.0899999999</v>
      </c>
      <c r="E105" s="60" t="s">
        <v>117</v>
      </c>
    </row>
    <row r="106" spans="1:5" ht="60">
      <c r="A106" s="58" t="s">
        <v>113</v>
      </c>
      <c r="B106" s="69" t="s">
        <v>118</v>
      </c>
      <c r="C106" s="59">
        <v>470000</v>
      </c>
      <c r="D106" s="59">
        <v>830293.58</v>
      </c>
      <c r="E106" s="60" t="s">
        <v>119</v>
      </c>
    </row>
    <row r="107" spans="1:5" ht="30">
      <c r="A107" s="58" t="s">
        <v>113</v>
      </c>
      <c r="B107" s="69" t="s">
        <v>120</v>
      </c>
      <c r="C107" s="59">
        <v>1110000</v>
      </c>
      <c r="D107" s="59">
        <v>1289671.73</v>
      </c>
      <c r="E107" s="60" t="s">
        <v>121</v>
      </c>
    </row>
    <row r="108" spans="1:5" ht="45">
      <c r="A108" s="58" t="s">
        <v>113</v>
      </c>
      <c r="B108" s="69" t="s">
        <v>122</v>
      </c>
      <c r="C108" s="59">
        <v>10000</v>
      </c>
      <c r="D108" s="59">
        <v>1058627.93</v>
      </c>
      <c r="E108" s="60" t="s">
        <v>142</v>
      </c>
    </row>
    <row r="109" spans="1:5" ht="30">
      <c r="A109" s="58" t="s">
        <v>113</v>
      </c>
      <c r="B109" s="69" t="s">
        <v>123</v>
      </c>
      <c r="C109" s="59">
        <v>0</v>
      </c>
      <c r="D109" s="59">
        <v>4737.5</v>
      </c>
      <c r="E109" s="60" t="s">
        <v>124</v>
      </c>
    </row>
    <row r="110" spans="1:5" ht="30">
      <c r="A110" s="58" t="s">
        <v>113</v>
      </c>
      <c r="B110" s="69" t="s">
        <v>125</v>
      </c>
      <c r="C110" s="59">
        <v>85000</v>
      </c>
      <c r="D110" s="59">
        <v>211847.16</v>
      </c>
      <c r="E110" s="60" t="s">
        <v>126</v>
      </c>
    </row>
    <row r="111" spans="1:5" ht="135.75" thickBot="1">
      <c r="A111" s="61" t="s">
        <v>127</v>
      </c>
      <c r="B111" s="71" t="s">
        <v>128</v>
      </c>
      <c r="C111" s="62">
        <v>25690563.260000002</v>
      </c>
      <c r="D111" s="62">
        <v>33007797.109999999</v>
      </c>
      <c r="E111" s="63" t="s">
        <v>129</v>
      </c>
    </row>
  </sheetData>
  <mergeCells count="103">
    <mergeCell ref="B44:C44"/>
    <mergeCell ref="B45:C45"/>
    <mergeCell ref="B46:C46"/>
    <mergeCell ref="A6:E6"/>
    <mergeCell ref="A19:D19"/>
    <mergeCell ref="A86:E86"/>
    <mergeCell ref="B98:C98"/>
    <mergeCell ref="D98:E98"/>
    <mergeCell ref="D89:E89"/>
    <mergeCell ref="B90:C90"/>
    <mergeCell ref="D90:E90"/>
    <mergeCell ref="D91:E91"/>
    <mergeCell ref="D80:E80"/>
    <mergeCell ref="D81:E81"/>
    <mergeCell ref="D82:E82"/>
    <mergeCell ref="D83:E83"/>
    <mergeCell ref="D88:E88"/>
    <mergeCell ref="D79:E79"/>
    <mergeCell ref="A69:E69"/>
    <mergeCell ref="B73:C73"/>
    <mergeCell ref="D73:E73"/>
    <mergeCell ref="A76:E76"/>
    <mergeCell ref="B71:C71"/>
    <mergeCell ref="D71:E71"/>
    <mergeCell ref="B72:C72"/>
    <mergeCell ref="D72:E72"/>
    <mergeCell ref="D78:E78"/>
    <mergeCell ref="B99:C99"/>
    <mergeCell ref="D99:E99"/>
    <mergeCell ref="B88:C89"/>
    <mergeCell ref="A102:E102"/>
    <mergeCell ref="B95:C95"/>
    <mergeCell ref="D95:E95"/>
    <mergeCell ref="B96:C96"/>
    <mergeCell ref="D96:E96"/>
    <mergeCell ref="B97:C97"/>
    <mergeCell ref="D97:E97"/>
    <mergeCell ref="A88:A89"/>
    <mergeCell ref="D92:E92"/>
    <mergeCell ref="B93:C93"/>
    <mergeCell ref="D93:E93"/>
    <mergeCell ref="B94:C94"/>
    <mergeCell ref="B92:C92"/>
    <mergeCell ref="D94:E94"/>
    <mergeCell ref="B37:C37"/>
    <mergeCell ref="B38:C38"/>
    <mergeCell ref="D37:E37"/>
    <mergeCell ref="D38:E38"/>
    <mergeCell ref="D40:E40"/>
    <mergeCell ref="D39:E39"/>
    <mergeCell ref="A22:E22"/>
    <mergeCell ref="A23:E23"/>
    <mergeCell ref="A24:E24"/>
    <mergeCell ref="A27:E27"/>
    <mergeCell ref="A28:E28"/>
    <mergeCell ref="A29:E29"/>
    <mergeCell ref="A30:E30"/>
    <mergeCell ref="A31:E31"/>
    <mergeCell ref="A32:E32"/>
    <mergeCell ref="B91:C91"/>
    <mergeCell ref="D56:E56"/>
    <mergeCell ref="D62:E62"/>
    <mergeCell ref="B63:C63"/>
    <mergeCell ref="D63:E63"/>
    <mergeCell ref="B64:C64"/>
    <mergeCell ref="D64:E64"/>
    <mergeCell ref="B48:C48"/>
    <mergeCell ref="D48:E48"/>
    <mergeCell ref="B52:C52"/>
    <mergeCell ref="D52:E52"/>
    <mergeCell ref="B53:C53"/>
    <mergeCell ref="D65:E65"/>
    <mergeCell ref="B66:C66"/>
    <mergeCell ref="D66:E66"/>
    <mergeCell ref="D54:E54"/>
    <mergeCell ref="B55:C55"/>
    <mergeCell ref="D55:E55"/>
    <mergeCell ref="B56:C56"/>
    <mergeCell ref="B65:C65"/>
    <mergeCell ref="D44:E44"/>
    <mergeCell ref="D45:E45"/>
    <mergeCell ref="D46:E46"/>
    <mergeCell ref="B11:D11"/>
    <mergeCell ref="B15:D15"/>
    <mergeCell ref="B17:D17"/>
    <mergeCell ref="B47:C47"/>
    <mergeCell ref="B54:C54"/>
    <mergeCell ref="B62:C62"/>
    <mergeCell ref="D53:E53"/>
    <mergeCell ref="D47:E47"/>
    <mergeCell ref="B13:D13"/>
    <mergeCell ref="B40:C40"/>
    <mergeCell ref="B41:C41"/>
    <mergeCell ref="B42:C42"/>
    <mergeCell ref="B43:C43"/>
    <mergeCell ref="A26:C26"/>
    <mergeCell ref="A34:C34"/>
    <mergeCell ref="B39:C39"/>
    <mergeCell ref="D41:E41"/>
    <mergeCell ref="D42:E42"/>
    <mergeCell ref="D43:E43"/>
    <mergeCell ref="D36:E36"/>
    <mergeCell ref="B36:C36"/>
  </mergeCells>
  <printOptions horizontalCentered="1"/>
  <pageMargins left="0.15748031496062992" right="0.15748031496062992" top="0.15748031496062992" bottom="0.15748031496062992" header="0.19685039370078741" footer="0.15748031496062992"/>
  <pageSetup paperSize="9" scale="80" orientation="portrait" r:id="rId1"/>
  <rowBreaks count="1" manualBreakCount="1">
    <brk id="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2"/>
  <sheetViews>
    <sheetView tabSelected="1" topLeftCell="A88" workbookViewId="0">
      <selection activeCell="F101" sqref="F101"/>
    </sheetView>
  </sheetViews>
  <sheetFormatPr baseColWidth="10" defaultRowHeight="15"/>
  <cols>
    <col min="2" max="2" width="22.7109375" customWidth="1"/>
    <col min="3" max="3" width="18.5703125" customWidth="1"/>
    <col min="4" max="4" width="18.7109375" customWidth="1"/>
    <col min="5" max="5" width="17.85546875" customWidth="1"/>
    <col min="6" max="6" width="14.140625" bestFit="1" customWidth="1"/>
    <col min="7" max="7" width="2" bestFit="1" customWidth="1"/>
    <col min="8" max="8" width="11.5703125" bestFit="1" customWidth="1"/>
    <col min="10" max="10" width="13.85546875" bestFit="1" customWidth="1"/>
  </cols>
  <sheetData>
    <row r="1" spans="1:8" ht="18.75">
      <c r="A1" s="110" t="s">
        <v>103</v>
      </c>
      <c r="B1" s="110"/>
      <c r="C1" s="110"/>
      <c r="D1" s="110"/>
      <c r="E1" s="110"/>
      <c r="F1" s="110"/>
      <c r="G1" s="110"/>
      <c r="H1" s="110"/>
    </row>
    <row r="4" spans="1:8" ht="32.25" customHeight="1">
      <c r="A4" s="109" t="s">
        <v>104</v>
      </c>
      <c r="B4" s="109"/>
      <c r="C4" s="109"/>
      <c r="D4" s="109"/>
      <c r="E4" s="109"/>
      <c r="F4" s="109"/>
      <c r="G4" s="109"/>
      <c r="H4" s="109"/>
    </row>
    <row r="7" spans="1:8">
      <c r="A7" s="21" t="s">
        <v>65</v>
      </c>
    </row>
    <row r="9" spans="1:8" ht="15.75" thickBot="1">
      <c r="A9" s="116" t="s">
        <v>66</v>
      </c>
      <c r="B9" s="116"/>
      <c r="E9" s="107" t="s">
        <v>105</v>
      </c>
      <c r="F9" s="34">
        <v>65569386.57</v>
      </c>
      <c r="G9" s="107" t="s">
        <v>105</v>
      </c>
      <c r="H9" s="108">
        <f>F9/F10</f>
        <v>0.92128426229670035</v>
      </c>
    </row>
    <row r="10" spans="1:8">
      <c r="A10" s="117" t="s">
        <v>67</v>
      </c>
      <c r="B10" s="117"/>
      <c r="E10" s="107"/>
      <c r="F10" s="33">
        <v>71171721.099999994</v>
      </c>
      <c r="G10" s="107"/>
      <c r="H10" s="108"/>
    </row>
    <row r="12" spans="1:8" ht="30.75" customHeight="1">
      <c r="A12" s="111" t="s">
        <v>95</v>
      </c>
      <c r="B12" s="111"/>
      <c r="C12" s="111"/>
      <c r="D12" s="111"/>
      <c r="E12" s="111"/>
      <c r="F12" s="111"/>
      <c r="G12" s="111"/>
      <c r="H12" s="111"/>
    </row>
    <row r="14" spans="1:8" ht="51.75">
      <c r="B14" s="37" t="s">
        <v>11</v>
      </c>
    </row>
    <row r="15" spans="1:8">
      <c r="A15" s="35" t="s">
        <v>54</v>
      </c>
      <c r="B15" s="38">
        <f>14741193.46/17010381.65</f>
        <v>0.86659980730062003</v>
      </c>
    </row>
    <row r="16" spans="1:8">
      <c r="A16" s="35" t="s">
        <v>55</v>
      </c>
      <c r="B16" s="38">
        <f>12048233.64/15155437.11</f>
        <v>0.79497764086594536</v>
      </c>
    </row>
    <row r="17" spans="1:5">
      <c r="A17" s="35" t="s">
        <v>56</v>
      </c>
      <c r="B17" s="38">
        <f>32820513.73/33007797.11</f>
        <v>0.99432608667049582</v>
      </c>
    </row>
    <row r="18" spans="1:5">
      <c r="A18" s="36">
        <v>998</v>
      </c>
      <c r="B18" s="38">
        <f>5959445.74/5998105.23</f>
        <v>0.99355471627829373</v>
      </c>
    </row>
    <row r="19" spans="1:5" ht="15.75" thickBot="1">
      <c r="A19" s="36"/>
      <c r="B19" s="38"/>
    </row>
    <row r="20" spans="1:5" ht="15.75" thickBot="1">
      <c r="A20" s="36"/>
      <c r="B20" s="42" t="s">
        <v>54</v>
      </c>
      <c r="C20" s="43" t="s">
        <v>55</v>
      </c>
      <c r="D20" s="43" t="s">
        <v>56</v>
      </c>
      <c r="E20" s="44">
        <v>998</v>
      </c>
    </row>
    <row r="21" spans="1:5">
      <c r="A21" s="45">
        <v>510000</v>
      </c>
      <c r="B21" s="46">
        <f>2251427.89/2257829</f>
        <v>0.99716492701617354</v>
      </c>
      <c r="C21" s="46">
        <f>1288999.82/2460040.64</f>
        <v>0.523975010429096</v>
      </c>
      <c r="D21" s="46">
        <f>29657335.01/29715039</f>
        <v>0.99805808802741269</v>
      </c>
      <c r="E21" s="47">
        <v>0</v>
      </c>
    </row>
    <row r="22" spans="1:5">
      <c r="A22" s="48">
        <v>530000</v>
      </c>
      <c r="B22" s="41">
        <f>2940355.39/3153554.31</f>
        <v>0.9323940864681034</v>
      </c>
      <c r="C22" s="41">
        <f>3200114.41/4342430.08</f>
        <v>0.73694091811375806</v>
      </c>
      <c r="D22" s="41">
        <f>2704715.17/2826322.21</f>
        <v>0.95697339830195793</v>
      </c>
      <c r="E22" s="49">
        <f>357552.56/373255.02</f>
        <v>0.95793101456478735</v>
      </c>
    </row>
    <row r="23" spans="1:5">
      <c r="A23" s="48">
        <v>560000</v>
      </c>
      <c r="B23" s="41">
        <v>0</v>
      </c>
      <c r="C23" s="41">
        <f>361459.42/362616.92</f>
        <v>0.99680792611663016</v>
      </c>
      <c r="D23" s="41">
        <v>0</v>
      </c>
      <c r="E23" s="49">
        <v>0</v>
      </c>
    </row>
    <row r="24" spans="1:5">
      <c r="A24" s="48">
        <v>570000</v>
      </c>
      <c r="B24" s="41">
        <v>0</v>
      </c>
      <c r="C24" s="41">
        <f>338637.44/352148.8</f>
        <v>0.96163167388331305</v>
      </c>
      <c r="D24" s="41">
        <f>398972.46/404435.9</f>
        <v>0.986491209113731</v>
      </c>
      <c r="E24" s="49">
        <v>0</v>
      </c>
    </row>
    <row r="25" spans="1:5">
      <c r="A25" s="48">
        <v>580000</v>
      </c>
      <c r="B25" s="41">
        <f>315406.57/315406.57</f>
        <v>1</v>
      </c>
      <c r="C25" s="41">
        <f>5634462.55/5634462.55</f>
        <v>1</v>
      </c>
      <c r="D25" s="41">
        <v>0</v>
      </c>
      <c r="E25" s="49">
        <v>0</v>
      </c>
    </row>
    <row r="26" spans="1:5">
      <c r="A26" s="48">
        <v>710000</v>
      </c>
      <c r="B26" s="41">
        <f>5040/9200</f>
        <v>0.54782608695652169</v>
      </c>
      <c r="C26" s="41">
        <v>0</v>
      </c>
      <c r="D26" s="41">
        <v>0</v>
      </c>
      <c r="E26" s="49">
        <v>0</v>
      </c>
    </row>
    <row r="27" spans="1:5">
      <c r="A27" s="48">
        <v>730000</v>
      </c>
      <c r="B27" s="41">
        <f>101466.34/555681.3</f>
        <v>0.18259808274995035</v>
      </c>
      <c r="C27" s="41">
        <v>0</v>
      </c>
      <c r="D27" s="41">
        <v>0</v>
      </c>
      <c r="E27" s="49">
        <f>2348/2348</f>
        <v>1</v>
      </c>
    </row>
    <row r="28" spans="1:5">
      <c r="A28" s="48">
        <v>750000</v>
      </c>
      <c r="B28" s="41">
        <f>6160542.64/6965535.85</f>
        <v>0.8844319766152664</v>
      </c>
      <c r="C28" s="41">
        <f>285370.78/1045366.02</f>
        <v>0.27298647032739787</v>
      </c>
      <c r="D28" s="41">
        <v>0</v>
      </c>
      <c r="E28" s="49">
        <f>2950581.96/2956331.84</f>
        <v>0.99805506272259348</v>
      </c>
    </row>
    <row r="29" spans="1:5">
      <c r="A29" s="48">
        <v>780000</v>
      </c>
      <c r="B29" s="41">
        <f>347433.69/350566.23</f>
        <v>0.99106434182208603</v>
      </c>
      <c r="C29" s="41">
        <v>0</v>
      </c>
      <c r="D29" s="41">
        <v>0</v>
      </c>
      <c r="E29" s="49">
        <v>0</v>
      </c>
    </row>
    <row r="30" spans="1:5">
      <c r="A30" s="48">
        <v>840000</v>
      </c>
      <c r="B30" s="41">
        <f>2619520.94/3402608.39</f>
        <v>0.76985672159586949</v>
      </c>
      <c r="C30" s="41">
        <v>0</v>
      </c>
      <c r="D30" s="41">
        <f>59491.09/62000</f>
        <v>0.95953370967741924</v>
      </c>
      <c r="E30" s="49">
        <f>2648963.22/2666170.37</f>
        <v>0.9935461176098811</v>
      </c>
    </row>
    <row r="31" spans="1:5">
      <c r="A31" s="48">
        <v>960000</v>
      </c>
      <c r="B31" s="41">
        <v>0</v>
      </c>
      <c r="C31" s="41">
        <f>937941.22/956464.1</f>
        <v>0.98063400393177325</v>
      </c>
      <c r="D31" s="41">
        <v>0</v>
      </c>
      <c r="E31" s="49">
        <v>0</v>
      </c>
    </row>
    <row r="32" spans="1:5" ht="15.75" thickBot="1">
      <c r="A32" s="50">
        <v>970000</v>
      </c>
      <c r="B32" s="51">
        <v>0</v>
      </c>
      <c r="C32" s="51">
        <f>1248/1908</f>
        <v>0.65408805031446537</v>
      </c>
      <c r="D32" s="51">
        <v>0</v>
      </c>
      <c r="E32" s="52">
        <v>0</v>
      </c>
    </row>
    <row r="33" spans="1:8">
      <c r="A33" s="36"/>
      <c r="B33" s="38"/>
    </row>
    <row r="35" spans="1:8">
      <c r="A35" s="21" t="s">
        <v>68</v>
      </c>
    </row>
    <row r="37" spans="1:8" ht="15.75" thickBot="1">
      <c r="A37" s="115" t="s">
        <v>69</v>
      </c>
      <c r="B37" s="115"/>
      <c r="C37" s="115"/>
      <c r="D37" s="115"/>
      <c r="E37" s="107" t="s">
        <v>105</v>
      </c>
      <c r="F37" s="54">
        <f>65569386.57+1104469.68</f>
        <v>66673856.25</v>
      </c>
      <c r="G37" s="107" t="s">
        <v>105</v>
      </c>
      <c r="H37" s="108">
        <f>F37/F38</f>
        <v>0.93680264042399286</v>
      </c>
    </row>
    <row r="38" spans="1:8">
      <c r="A38" s="113" t="s">
        <v>67</v>
      </c>
      <c r="B38" s="113"/>
      <c r="C38" s="113"/>
      <c r="D38" s="113"/>
      <c r="E38" s="107"/>
      <c r="F38" s="33">
        <v>71171721.099999994</v>
      </c>
      <c r="G38" s="107"/>
      <c r="H38" s="108"/>
    </row>
    <row r="41" spans="1:8">
      <c r="A41" s="21" t="s">
        <v>70</v>
      </c>
    </row>
    <row r="43" spans="1:8" ht="15.75" thickBot="1">
      <c r="A43" s="75" t="s">
        <v>71</v>
      </c>
      <c r="B43" s="75"/>
      <c r="C43" s="75"/>
      <c r="D43" s="75"/>
      <c r="E43" s="107" t="s">
        <v>105</v>
      </c>
      <c r="F43" s="34">
        <v>65569386.57</v>
      </c>
      <c r="G43" s="107" t="s">
        <v>105</v>
      </c>
      <c r="H43" s="108">
        <f>F43/F44</f>
        <v>0.92128426229670035</v>
      </c>
    </row>
    <row r="44" spans="1:8">
      <c r="A44" s="120" t="s">
        <v>72</v>
      </c>
      <c r="B44" s="120"/>
      <c r="C44" s="120"/>
      <c r="D44" s="120"/>
      <c r="E44" s="107"/>
      <c r="F44" s="119">
        <v>71171721.099999994</v>
      </c>
      <c r="G44" s="107"/>
      <c r="H44" s="108"/>
    </row>
    <row r="45" spans="1:8">
      <c r="H45" s="40"/>
    </row>
    <row r="47" spans="1:8">
      <c r="A47" s="21" t="s">
        <v>73</v>
      </c>
    </row>
    <row r="49" spans="1:8" ht="15.75" thickBot="1">
      <c r="A49" s="75" t="s">
        <v>74</v>
      </c>
      <c r="B49" s="75"/>
      <c r="C49" s="75"/>
      <c r="E49" s="107" t="s">
        <v>105</v>
      </c>
      <c r="F49" s="34">
        <v>2652923.5299999998</v>
      </c>
      <c r="G49" s="107" t="s">
        <v>105</v>
      </c>
      <c r="H49" s="108">
        <f>F49/F50</f>
        <v>3.727496664402008E-2</v>
      </c>
    </row>
    <row r="50" spans="1:8">
      <c r="A50" s="113" t="s">
        <v>75</v>
      </c>
      <c r="B50" s="113"/>
      <c r="C50" s="113"/>
      <c r="E50" s="107"/>
      <c r="F50" s="33">
        <v>71171721.099999994</v>
      </c>
      <c r="G50" s="107"/>
      <c r="H50" s="108"/>
    </row>
    <row r="53" spans="1:8">
      <c r="A53" s="21" t="s">
        <v>76</v>
      </c>
    </row>
    <row r="55" spans="1:8" ht="15.75" thickBot="1">
      <c r="A55" s="112" t="s">
        <v>77</v>
      </c>
      <c r="B55" s="112"/>
      <c r="C55" s="112"/>
      <c r="D55" s="112"/>
      <c r="E55" s="107" t="s">
        <v>105</v>
      </c>
      <c r="F55" s="39">
        <v>1169</v>
      </c>
      <c r="G55" s="107" t="s">
        <v>105</v>
      </c>
      <c r="H55" s="108">
        <f>F55/F56</f>
        <v>0.97906197654941374</v>
      </c>
    </row>
    <row r="56" spans="1:8">
      <c r="A56" s="114" t="s">
        <v>78</v>
      </c>
      <c r="B56" s="114"/>
      <c r="C56" s="114"/>
      <c r="D56" s="114"/>
      <c r="E56" s="107"/>
      <c r="F56" s="22">
        <v>1194</v>
      </c>
      <c r="G56" s="107"/>
      <c r="H56" s="108"/>
    </row>
    <row r="59" spans="1:8">
      <c r="A59" s="21" t="s">
        <v>79</v>
      </c>
    </row>
    <row r="61" spans="1:8" ht="15.75" thickBot="1">
      <c r="A61" s="112" t="s">
        <v>80</v>
      </c>
      <c r="B61" s="112"/>
      <c r="C61" s="112"/>
      <c r="D61" s="112"/>
      <c r="E61" s="107" t="s">
        <v>105</v>
      </c>
      <c r="F61" s="39">
        <v>326</v>
      </c>
      <c r="G61" s="107" t="s">
        <v>105</v>
      </c>
      <c r="H61" s="108">
        <f>F61/F62</f>
        <v>1</v>
      </c>
    </row>
    <row r="62" spans="1:8">
      <c r="A62" s="114" t="s">
        <v>81</v>
      </c>
      <c r="B62" s="114"/>
      <c r="C62" s="114"/>
      <c r="D62" s="114"/>
      <c r="E62" s="107"/>
      <c r="F62" s="22">
        <v>326</v>
      </c>
      <c r="G62" s="107"/>
      <c r="H62" s="108"/>
    </row>
    <row r="65" spans="1:5">
      <c r="A65" s="21" t="s">
        <v>82</v>
      </c>
    </row>
    <row r="67" spans="1:5">
      <c r="A67" s="112" t="s">
        <v>83</v>
      </c>
      <c r="B67" s="112"/>
      <c r="E67" s="107"/>
    </row>
    <row r="68" spans="1:5">
      <c r="A68" s="114" t="s">
        <v>48</v>
      </c>
      <c r="B68" s="114"/>
      <c r="E68" s="107"/>
    </row>
    <row r="70" spans="1:5">
      <c r="A70" t="s">
        <v>96</v>
      </c>
    </row>
    <row r="71" spans="1:5">
      <c r="A71" s="13" t="s">
        <v>97</v>
      </c>
    </row>
    <row r="72" spans="1:5">
      <c r="A72" s="13" t="s">
        <v>98</v>
      </c>
    </row>
    <row r="73" spans="1:5">
      <c r="A73" s="13" t="s">
        <v>99</v>
      </c>
    </row>
    <row r="75" spans="1:5" ht="30">
      <c r="B75" s="64" t="s">
        <v>130</v>
      </c>
    </row>
    <row r="76" spans="1:5">
      <c r="A76" s="35" t="s">
        <v>54</v>
      </c>
      <c r="B76" s="38">
        <f>15338890.83/13775364.63</f>
        <v>1.1135016198841627</v>
      </c>
    </row>
    <row r="77" spans="1:5">
      <c r="A77" s="35" t="s">
        <v>55</v>
      </c>
      <c r="B77" s="38">
        <f>12996820.37/9300000</f>
        <v>1.3975075666666665</v>
      </c>
    </row>
    <row r="78" spans="1:5">
      <c r="A78" s="35" t="s">
        <v>56</v>
      </c>
      <c r="B78" s="38">
        <f>33007797.11/25690563.26</f>
        <v>1.284821853687921</v>
      </c>
    </row>
    <row r="81" spans="1:5">
      <c r="A81" s="21" t="s">
        <v>84</v>
      </c>
    </row>
    <row r="83" spans="1:5">
      <c r="A83" s="112" t="s">
        <v>112</v>
      </c>
      <c r="B83" s="112"/>
      <c r="E83" s="107"/>
    </row>
    <row r="84" spans="1:5">
      <c r="A84" s="114" t="s">
        <v>67</v>
      </c>
      <c r="B84" s="114"/>
      <c r="E84" s="107"/>
    </row>
    <row r="86" spans="1:5">
      <c r="A86" t="s">
        <v>100</v>
      </c>
    </row>
    <row r="87" spans="1:5">
      <c r="A87" s="13" t="s">
        <v>101</v>
      </c>
    </row>
    <row r="88" spans="1:5">
      <c r="A88" s="13" t="s">
        <v>102</v>
      </c>
    </row>
    <row r="90" spans="1:5" ht="39">
      <c r="B90" s="37" t="s">
        <v>106</v>
      </c>
    </row>
    <row r="91" spans="1:5">
      <c r="A91" s="35">
        <v>580000</v>
      </c>
      <c r="B91" s="38">
        <f>5949969.12/5949969.12</f>
        <v>1</v>
      </c>
    </row>
    <row r="92" spans="1:5">
      <c r="A92" s="35">
        <v>780000</v>
      </c>
      <c r="B92" s="38">
        <f>347433.69/350566.23</f>
        <v>0.99106434182208603</v>
      </c>
    </row>
    <row r="95" spans="1:5">
      <c r="A95" s="21" t="s">
        <v>85</v>
      </c>
    </row>
    <row r="97" spans="1:6">
      <c r="A97" s="112" t="s">
        <v>86</v>
      </c>
      <c r="B97" s="112"/>
      <c r="C97" s="112"/>
      <c r="D97" s="112"/>
      <c r="E97" s="107" t="s">
        <v>105</v>
      </c>
      <c r="F97" s="107" t="s">
        <v>107</v>
      </c>
    </row>
    <row r="98" spans="1:6">
      <c r="A98" s="118" t="s">
        <v>87</v>
      </c>
      <c r="B98" s="118"/>
      <c r="C98" s="118"/>
      <c r="D98" s="118"/>
      <c r="E98" s="107"/>
      <c r="F98" s="107"/>
    </row>
    <row r="101" spans="1:6">
      <c r="A101" s="21" t="s">
        <v>88</v>
      </c>
      <c r="F101" s="36" t="s">
        <v>107</v>
      </c>
    </row>
    <row r="102" spans="1:6" ht="15.75" thickBot="1"/>
    <row r="103" spans="1:6" ht="34.5" thickBot="1">
      <c r="A103" s="12" t="s">
        <v>89</v>
      </c>
      <c r="B103" s="7" t="s">
        <v>90</v>
      </c>
      <c r="C103" s="24" t="s">
        <v>91</v>
      </c>
      <c r="D103" s="7" t="s">
        <v>92</v>
      </c>
      <c r="E103" s="24" t="s">
        <v>93</v>
      </c>
      <c r="F103" s="7" t="s">
        <v>94</v>
      </c>
    </row>
    <row r="104" spans="1:6">
      <c r="A104" s="25"/>
      <c r="B104" s="26"/>
      <c r="C104" s="26"/>
      <c r="D104" s="26"/>
      <c r="E104" s="26"/>
      <c r="F104" s="27"/>
    </row>
    <row r="105" spans="1:6">
      <c r="A105" s="28"/>
      <c r="B105" s="23"/>
      <c r="C105" s="23"/>
      <c r="D105" s="23"/>
      <c r="E105" s="23"/>
      <c r="F105" s="29"/>
    </row>
    <row r="106" spans="1:6">
      <c r="A106" s="28"/>
      <c r="B106" s="23"/>
      <c r="C106" s="23"/>
      <c r="D106" s="23"/>
      <c r="E106" s="23"/>
      <c r="F106" s="29"/>
    </row>
    <row r="107" spans="1:6">
      <c r="A107" s="28"/>
      <c r="B107" s="23"/>
      <c r="C107" s="23"/>
      <c r="D107" s="23"/>
      <c r="E107" s="23"/>
      <c r="F107" s="29"/>
    </row>
    <row r="108" spans="1:6">
      <c r="A108" s="28"/>
      <c r="B108" s="23"/>
      <c r="C108" s="23"/>
      <c r="D108" s="23"/>
      <c r="E108" s="23"/>
      <c r="F108" s="29"/>
    </row>
    <row r="109" spans="1:6">
      <c r="A109" s="28"/>
      <c r="B109" s="23"/>
      <c r="C109" s="23"/>
      <c r="D109" s="23"/>
      <c r="E109" s="23"/>
      <c r="F109" s="29"/>
    </row>
    <row r="110" spans="1:6">
      <c r="A110" s="28"/>
      <c r="B110" s="23"/>
      <c r="C110" s="23"/>
      <c r="D110" s="23"/>
      <c r="E110" s="23"/>
      <c r="F110" s="29"/>
    </row>
    <row r="111" spans="1:6">
      <c r="A111" s="28"/>
      <c r="B111" s="23"/>
      <c r="C111" s="23"/>
      <c r="D111" s="23"/>
      <c r="E111" s="23"/>
      <c r="F111" s="29"/>
    </row>
    <row r="112" spans="1:6" ht="15.75" thickBot="1">
      <c r="A112" s="30"/>
      <c r="B112" s="31"/>
      <c r="C112" s="31"/>
      <c r="D112" s="31"/>
      <c r="E112" s="31"/>
      <c r="F112" s="32"/>
    </row>
  </sheetData>
  <mergeCells count="43">
    <mergeCell ref="G9:G10"/>
    <mergeCell ref="H9:H10"/>
    <mergeCell ref="G43:G44"/>
    <mergeCell ref="H43:H44"/>
    <mergeCell ref="E49:E50"/>
    <mergeCell ref="G37:G38"/>
    <mergeCell ref="G49:G50"/>
    <mergeCell ref="H37:H38"/>
    <mergeCell ref="H49:H50"/>
    <mergeCell ref="A10:B10"/>
    <mergeCell ref="A44:D44"/>
    <mergeCell ref="A43:D43"/>
    <mergeCell ref="A98:D98"/>
    <mergeCell ref="E97:E98"/>
    <mergeCell ref="E55:E56"/>
    <mergeCell ref="E61:E62"/>
    <mergeCell ref="A62:D62"/>
    <mergeCell ref="A67:B67"/>
    <mergeCell ref="A68:B68"/>
    <mergeCell ref="A83:B83"/>
    <mergeCell ref="A84:B84"/>
    <mergeCell ref="E67:E68"/>
    <mergeCell ref="A4:H4"/>
    <mergeCell ref="A1:H1"/>
    <mergeCell ref="A12:H12"/>
    <mergeCell ref="E83:E84"/>
    <mergeCell ref="A97:D97"/>
    <mergeCell ref="A49:C49"/>
    <mergeCell ref="A50:C50"/>
    <mergeCell ref="A55:D55"/>
    <mergeCell ref="A56:D56"/>
    <mergeCell ref="A61:D61"/>
    <mergeCell ref="E9:E10"/>
    <mergeCell ref="E37:E38"/>
    <mergeCell ref="E43:E44"/>
    <mergeCell ref="A37:D37"/>
    <mergeCell ref="A38:D38"/>
    <mergeCell ref="A9:B9"/>
    <mergeCell ref="G61:G62"/>
    <mergeCell ref="H61:H62"/>
    <mergeCell ref="F97:F98"/>
    <mergeCell ref="G55:G56"/>
    <mergeCell ref="H55:H56"/>
  </mergeCells>
  <printOptions horizontalCentered="1"/>
  <pageMargins left="0.15748031496062992" right="0.15748031496062992" top="0.17" bottom="0.17" header="0.22" footer="0.17"/>
  <pageSetup paperSize="9" scale="8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FORMULARIO A</vt:lpstr>
      <vt:lpstr>INDICADORES GESTION PRESUPUESTA</vt:lpstr>
      <vt:lpstr>Hoja3</vt:lpstr>
      <vt:lpstr>'FORMULARIO A'!Área_de_impresión</vt:lpstr>
      <vt:lpstr>'INDICADORES GESTION PRESUPUESTA'!Área_de_impresión</vt:lpstr>
      <vt:lpstr>'FORMULARIO A'!Títulos_a_imprimir</vt:lpstr>
      <vt:lpstr>'INDICADORES GESTION PRESUPUESTA'!Títulos_a_imprimir</vt:lpstr>
    </vt:vector>
  </TitlesOfParts>
  <Company>Minfin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igallegos</dc:creator>
  <cp:lastModifiedBy>llluna</cp:lastModifiedBy>
  <cp:lastPrinted>2012-01-16T20:24:38Z</cp:lastPrinted>
  <dcterms:created xsi:type="dcterms:W3CDTF">2012-01-04T19:33:07Z</dcterms:created>
  <dcterms:modified xsi:type="dcterms:W3CDTF">2012-05-10T17:32:30Z</dcterms:modified>
</cp:coreProperties>
</file>